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060" windowHeight="9080" activeTab="0"/>
  </bookViews>
  <sheets>
    <sheet name="Base bleu" sheetId="1" r:id="rId1"/>
    <sheet name="Option HC bleu" sheetId="2" r:id="rId2"/>
    <sheet name="Tempo bleu" sheetId="3" r:id="rId3"/>
  </sheets>
  <definedNames/>
  <calcPr fullCalcOnLoad="1"/>
</workbook>
</file>

<file path=xl/sharedStrings.xml><?xml version="1.0" encoding="utf-8"?>
<sst xmlns="http://schemas.openxmlformats.org/spreadsheetml/2006/main" count="108" uniqueCount="44">
  <si>
    <t>Abonnement</t>
  </si>
  <si>
    <t>Prix du kWh</t>
  </si>
  <si>
    <t>Option base</t>
  </si>
  <si>
    <t>Prix du kWh HC</t>
  </si>
  <si>
    <t>Prix du kWh HP</t>
  </si>
  <si>
    <t>Option Heures Creuses</t>
  </si>
  <si>
    <t>Puissance souscrite</t>
  </si>
  <si>
    <t>Ancien</t>
  </si>
  <si>
    <t>Nouveau</t>
  </si>
  <si>
    <t>Différence</t>
  </si>
  <si>
    <t>Consommation</t>
  </si>
  <si>
    <t>Consommation HP</t>
  </si>
  <si>
    <t>Consommation HC</t>
  </si>
  <si>
    <t>Taxe local</t>
  </si>
  <si>
    <t>Taux TVA</t>
  </si>
  <si>
    <t>Montant HT</t>
  </si>
  <si>
    <t>Taxes locales</t>
  </si>
  <si>
    <t>TVA</t>
  </si>
  <si>
    <t>TVA sur Abonnement</t>
  </si>
  <si>
    <t>TVA sur Consommation</t>
  </si>
  <si>
    <t>Coût de l'abonnement</t>
  </si>
  <si>
    <t xml:space="preserve"> / mois en €</t>
  </si>
  <si>
    <t>Prix HT en €</t>
  </si>
  <si>
    <t>Total TTC en €</t>
  </si>
  <si>
    <t>Total HT en €</t>
  </si>
  <si>
    <t>TVA sur Taxes locales</t>
  </si>
  <si>
    <t>Option H.C</t>
  </si>
  <si>
    <t>Option BASE</t>
  </si>
  <si>
    <t>Consommation en kWh</t>
  </si>
  <si>
    <t>Prix du kWh en €</t>
  </si>
  <si>
    <t>Option tempo</t>
  </si>
  <si>
    <t>Bleu HP</t>
  </si>
  <si>
    <t>Bleu HC</t>
  </si>
  <si>
    <t>Blanc HC</t>
  </si>
  <si>
    <t>Blanc HP</t>
  </si>
  <si>
    <t>Rouge HC</t>
  </si>
  <si>
    <t>Rouge HP</t>
  </si>
  <si>
    <t>HC</t>
  </si>
  <si>
    <t>HP</t>
  </si>
  <si>
    <t>Jours bleus</t>
  </si>
  <si>
    <t>Jours blancs</t>
  </si>
  <si>
    <t>Jours rouges</t>
  </si>
  <si>
    <t>Période en mois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</si>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</sst>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"/>
    <numFmt numFmtId="174" formatCode="0&quot; kVA&quot;"/>
    <numFmt numFmtId="175" formatCode="&quot;soit &quot;0.00&quot; F&quot;"/>
    <numFmt numFmtId="176" formatCode="#,##0_ ;\-#,##0\ "/>
    <numFmt numFmtId="177" formatCode="_-* #,##0.0_ _F_-;\-* #,##0.0_ _F_-;_-* &quot;-&quot;??_ _F_-;_-@_-"/>
    <numFmt numFmtId="178" formatCode="_-* #,##0_ _F_-;\-* #,##0_ _F_-;_-* &quot;-&quot;??_ _F_-;_-@_-"/>
    <numFmt numFmtId="179" formatCode="0&quot; kVW&quot;"/>
    <numFmt numFmtId="180" formatCode="0&quot; kW&quot;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8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  <font>
      <sz val="36"/>
      <color indexed="12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70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right"/>
    </xf>
    <xf numFmtId="169" fontId="1" fillId="3" borderId="3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/>
    </xf>
    <xf numFmtId="2" fontId="1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169" fontId="1" fillId="3" borderId="5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172" fontId="0" fillId="4" borderId="1" xfId="19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170" fontId="0" fillId="4" borderId="1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left" indent="2"/>
    </xf>
    <xf numFmtId="175" fontId="7" fillId="0" borderId="0" xfId="17" applyNumberFormat="1" applyFont="1" applyAlignment="1">
      <alignment/>
    </xf>
    <xf numFmtId="174" fontId="6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170" fontId="0" fillId="5" borderId="1" xfId="0" applyNumberForma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0" fillId="0" borderId="8" xfId="15" applyNumberFormat="1" applyBorder="1" applyAlignment="1" applyProtection="1">
      <alignment horizontal="center" vertical="center"/>
      <protection locked="0"/>
    </xf>
    <xf numFmtId="176" fontId="0" fillId="0" borderId="4" xfId="15" applyNumberForma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" fontId="0" fillId="0" borderId="8" xfId="15" applyNumberFormat="1" applyBorder="1" applyAlignment="1" applyProtection="1">
      <alignment horizontal="center" vertical="center"/>
      <protection locked="0"/>
    </xf>
    <xf numFmtId="1" fontId="0" fillId="0" borderId="4" xfId="15" applyNumberForma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workbookViewId="0" topLeftCell="A1">
      <selection activeCell="E24" sqref="E24"/>
    </sheetView>
  </sheetViews>
  <sheetFormatPr defaultColWidth="11.00390625" defaultRowHeight="12"/>
  <cols>
    <col min="1" max="1" width="19.375" style="0" customWidth="1"/>
    <col min="2" max="2" width="11.625" style="0" customWidth="1"/>
    <col min="3" max="3" width="11.375" style="0" bestFit="1" customWidth="1"/>
    <col min="5" max="5" width="13.50390625" style="0" bestFit="1" customWidth="1"/>
    <col min="6" max="6" width="21.875" style="0" bestFit="1" customWidth="1"/>
    <col min="7" max="7" width="13.625" style="0" bestFit="1" customWidth="1"/>
    <col min="8" max="8" width="14.875" style="0" bestFit="1" customWidth="1"/>
    <col min="10" max="10" width="10.00390625" style="0" bestFit="1" customWidth="1"/>
    <col min="11" max="13" width="10.125" style="0" bestFit="1" customWidth="1"/>
    <col min="14" max="15" width="12.625" style="0" bestFit="1" customWidth="1"/>
  </cols>
  <sheetData>
    <row r="2" spans="4:6" ht="48">
      <c r="D2" s="51" t="s">
        <v>27</v>
      </c>
      <c r="E2" s="51"/>
      <c r="F2" s="51"/>
    </row>
    <row r="3" spans="1:2" ht="12.75">
      <c r="A3" s="12" t="s">
        <v>6</v>
      </c>
      <c r="B3" s="38">
        <v>3</v>
      </c>
    </row>
    <row r="4" ht="12.75">
      <c r="A4" s="27"/>
    </row>
    <row r="5" spans="1:15" ht="27" customHeight="1">
      <c r="A5" s="27"/>
      <c r="B5" s="15" t="s">
        <v>7</v>
      </c>
      <c r="C5" s="15" t="s">
        <v>8</v>
      </c>
      <c r="D5" s="15" t="s">
        <v>9</v>
      </c>
      <c r="E5" s="20" t="s">
        <v>28</v>
      </c>
      <c r="F5" s="15" t="s">
        <v>29</v>
      </c>
      <c r="G5" s="15" t="s">
        <v>22</v>
      </c>
      <c r="J5" s="47" t="s">
        <v>6</v>
      </c>
      <c r="K5" s="44" t="s">
        <v>2</v>
      </c>
      <c r="L5" s="46"/>
      <c r="M5" s="44" t="s">
        <v>5</v>
      </c>
      <c r="N5" s="45"/>
      <c r="O5" s="46"/>
    </row>
    <row r="6" spans="1:15" ht="12.75">
      <c r="A6" s="12" t="s">
        <v>10</v>
      </c>
      <c r="B6" s="39">
        <v>0</v>
      </c>
      <c r="C6" s="39">
        <f>(349+406+259+344+251+350)*1.3</f>
        <v>2546.7000000000003</v>
      </c>
      <c r="D6" s="33">
        <f>C6-B6</f>
        <v>2546.7000000000003</v>
      </c>
      <c r="E6" s="33">
        <f>D6</f>
        <v>2546.7000000000003</v>
      </c>
      <c r="F6" s="34">
        <f>L18</f>
        <v>0.096</v>
      </c>
      <c r="G6" s="18">
        <f>F6*E6</f>
        <v>244.48320000000004</v>
      </c>
      <c r="J6" s="48"/>
      <c r="K6" s="29" t="s">
        <v>0</v>
      </c>
      <c r="L6" s="17" t="s">
        <v>1</v>
      </c>
      <c r="M6" s="17" t="s">
        <v>0</v>
      </c>
      <c r="N6" s="17" t="s">
        <v>3</v>
      </c>
      <c r="O6" s="17" t="s">
        <v>4</v>
      </c>
    </row>
    <row r="7" spans="1:15" ht="12.75">
      <c r="A7" s="27"/>
      <c r="G7" s="6"/>
      <c r="J7" s="5">
        <v>3</v>
      </c>
      <c r="K7" s="4">
        <v>1.65</v>
      </c>
      <c r="L7" s="3">
        <v>0.096</v>
      </c>
      <c r="M7" s="2"/>
      <c r="N7" s="2"/>
      <c r="O7" s="2"/>
    </row>
    <row r="8" spans="1:15" ht="12.75" customHeight="1">
      <c r="A8" s="27"/>
      <c r="B8" s="52" t="s">
        <v>42</v>
      </c>
      <c r="C8" s="53"/>
      <c r="D8" s="16"/>
      <c r="E8" s="16"/>
      <c r="F8" s="22" t="s">
        <v>20</v>
      </c>
      <c r="G8" s="6"/>
      <c r="J8" s="5">
        <v>6</v>
      </c>
      <c r="K8" s="4">
        <v>4.2</v>
      </c>
      <c r="L8" s="3">
        <v>0.0787</v>
      </c>
      <c r="M8" s="4">
        <v>7.28</v>
      </c>
      <c r="N8" s="3">
        <v>0.0482</v>
      </c>
      <c r="O8" s="3">
        <v>0.0787</v>
      </c>
    </row>
    <row r="9" spans="1:15" ht="13.5" customHeight="1">
      <c r="A9" s="27"/>
      <c r="B9" s="23"/>
      <c r="C9" s="24"/>
      <c r="D9" s="16"/>
      <c r="E9" s="16"/>
      <c r="F9" s="13" t="s">
        <v>21</v>
      </c>
      <c r="J9" s="5">
        <v>9</v>
      </c>
      <c r="K9" s="4">
        <v>8.28</v>
      </c>
      <c r="L9" s="3">
        <v>0.0787</v>
      </c>
      <c r="M9" s="4">
        <v>13.07</v>
      </c>
      <c r="N9" s="3">
        <v>0.0482</v>
      </c>
      <c r="O9" s="3">
        <v>0.0787</v>
      </c>
    </row>
    <row r="10" spans="1:15" ht="12.75" customHeight="1">
      <c r="A10" s="12" t="s">
        <v>0</v>
      </c>
      <c r="B10" s="49">
        <v>12</v>
      </c>
      <c r="C10" s="50"/>
      <c r="D10" s="7"/>
      <c r="E10" s="16"/>
      <c r="F10" s="35">
        <f>K18</f>
        <v>1.65</v>
      </c>
      <c r="G10" s="21">
        <f>F10*B10</f>
        <v>19.799999999999997</v>
      </c>
      <c r="J10" s="5">
        <v>12</v>
      </c>
      <c r="K10" s="4">
        <v>11.88</v>
      </c>
      <c r="L10" s="3">
        <v>0.0787</v>
      </c>
      <c r="M10" s="4">
        <v>18.86</v>
      </c>
      <c r="N10" s="3">
        <v>0.0482</v>
      </c>
      <c r="O10" s="3">
        <v>0.0787</v>
      </c>
    </row>
    <row r="11" spans="1:15" ht="12.75">
      <c r="A11" s="27"/>
      <c r="J11" s="5">
        <v>15</v>
      </c>
      <c r="K11" s="4">
        <v>15.48</v>
      </c>
      <c r="L11" s="3">
        <v>0.0787</v>
      </c>
      <c r="M11" s="4">
        <v>24.65</v>
      </c>
      <c r="N11" s="3">
        <v>0.0482</v>
      </c>
      <c r="O11" s="3">
        <v>0.0787</v>
      </c>
    </row>
    <row r="12" spans="1:15" ht="18">
      <c r="A12" s="27"/>
      <c r="F12" s="26" t="s">
        <v>24</v>
      </c>
      <c r="G12" s="18">
        <f>SUM(G6:G10)</f>
        <v>264.2832</v>
      </c>
      <c r="J12" s="5">
        <v>18</v>
      </c>
      <c r="K12" s="4">
        <v>19.08</v>
      </c>
      <c r="L12" s="3">
        <v>0.0787</v>
      </c>
      <c r="M12" s="4">
        <v>30.44</v>
      </c>
      <c r="N12" s="3">
        <v>0.0482</v>
      </c>
      <c r="O12" s="3">
        <v>0.0787</v>
      </c>
    </row>
    <row r="13" spans="1:15" ht="12.75">
      <c r="A13" s="28"/>
      <c r="B13" s="9"/>
      <c r="C13" s="9"/>
      <c r="D13" s="9"/>
      <c r="E13" s="9"/>
      <c r="F13" s="9"/>
      <c r="G13" s="25"/>
      <c r="J13" s="5">
        <v>24</v>
      </c>
      <c r="K13" s="4">
        <v>31.86</v>
      </c>
      <c r="L13" s="3">
        <v>0.0787</v>
      </c>
      <c r="M13" s="4">
        <v>50.9</v>
      </c>
      <c r="N13" s="3">
        <v>0.0482</v>
      </c>
      <c r="O13" s="3">
        <v>0.0787</v>
      </c>
    </row>
    <row r="14" spans="1:15" ht="12.75">
      <c r="A14" s="27"/>
      <c r="B14" s="14" t="s">
        <v>14</v>
      </c>
      <c r="C14" s="14" t="s">
        <v>15</v>
      </c>
      <c r="D14" s="14" t="s">
        <v>17</v>
      </c>
      <c r="E14" s="14" t="s">
        <v>16</v>
      </c>
      <c r="G14" s="11"/>
      <c r="J14" s="5">
        <v>30</v>
      </c>
      <c r="K14" s="4">
        <v>44.64</v>
      </c>
      <c r="L14" s="3">
        <v>0.0787</v>
      </c>
      <c r="M14" s="4">
        <v>71.3666</v>
      </c>
      <c r="N14" s="3">
        <v>0.0482</v>
      </c>
      <c r="O14" s="3">
        <v>0.0787</v>
      </c>
    </row>
    <row r="15" spans="1:15" ht="12.75">
      <c r="A15" s="12" t="s">
        <v>0</v>
      </c>
      <c r="B15" s="30">
        <v>0.021</v>
      </c>
      <c r="C15" s="36">
        <f>G10</f>
        <v>19.799999999999997</v>
      </c>
      <c r="D15" s="36">
        <f>G10*B15</f>
        <v>0.41579999999999995</v>
      </c>
      <c r="E15" s="31">
        <f>0.8*G10*0.12</f>
        <v>1.9007999999999996</v>
      </c>
      <c r="F15" s="12" t="s">
        <v>18</v>
      </c>
      <c r="G15" s="18">
        <f>D15+E15</f>
        <v>2.3165999999999993</v>
      </c>
      <c r="J15" s="5">
        <v>36</v>
      </c>
      <c r="K15" s="4">
        <v>57.42</v>
      </c>
      <c r="L15" s="3">
        <v>0.0787</v>
      </c>
      <c r="M15" s="4">
        <v>91.82</v>
      </c>
      <c r="N15" s="3">
        <v>0.0482</v>
      </c>
      <c r="O15" s="3">
        <v>0.0787</v>
      </c>
    </row>
    <row r="16" spans="1:7" ht="12.75">
      <c r="A16" s="12" t="s">
        <v>10</v>
      </c>
      <c r="B16" s="30">
        <v>0.085</v>
      </c>
      <c r="C16" s="36">
        <f>G6</f>
        <v>244.48320000000004</v>
      </c>
      <c r="D16" s="36">
        <f>(G6)*B16</f>
        <v>20.781072000000005</v>
      </c>
      <c r="E16" s="31">
        <f>0.8*(G6)*0.12</f>
        <v>23.470387200000005</v>
      </c>
      <c r="F16" s="12" t="s">
        <v>19</v>
      </c>
      <c r="G16" s="18">
        <f>D16+E16</f>
        <v>44.25145920000001</v>
      </c>
    </row>
    <row r="17" spans="1:7" ht="12.75">
      <c r="A17" s="12" t="s">
        <v>13</v>
      </c>
      <c r="B17" s="30">
        <v>0.085</v>
      </c>
      <c r="C17" s="32"/>
      <c r="D17" s="36">
        <f>(E15+E16)*B17</f>
        <v>2.1565509120000006</v>
      </c>
      <c r="E17" s="32"/>
      <c r="F17" s="12" t="s">
        <v>25</v>
      </c>
      <c r="G17" s="18">
        <f>D17+E17</f>
        <v>2.1565509120000006</v>
      </c>
    </row>
    <row r="18" spans="7:15" ht="12.75">
      <c r="G18" s="11"/>
      <c r="K18" s="6">
        <f>TRUNC(VLOOKUP($B3,$J7:$O15,2),2)</f>
        <v>1.65</v>
      </c>
      <c r="L18" s="1">
        <f>TRUNC(VLOOKUP($B3,$J7:$O15,3),4)</f>
        <v>0.096</v>
      </c>
      <c r="M18" s="6">
        <f>TRUNC(VLOOKUP($B3,$J7:$O15,4),2)</f>
        <v>0</v>
      </c>
      <c r="N18" s="1">
        <f>TRUNC(VLOOKUP($B3,$J7:$O15,5),4)</f>
        <v>0</v>
      </c>
      <c r="O18" s="8">
        <f>TRUNC(VLOOKUP($B3,$J7:$O15,6),4)</f>
        <v>0</v>
      </c>
    </row>
    <row r="19" spans="3:8" ht="24.75">
      <c r="C19" s="36">
        <f>TRUNC(SUM(C15:C17),2)</f>
        <v>264.28</v>
      </c>
      <c r="D19" s="36">
        <f>TRUNC(SUM(D15:D17),2)</f>
        <v>23.35</v>
      </c>
      <c r="E19" s="31">
        <f>TRUNC(SUM(E15:E17),2)</f>
        <v>25.37</v>
      </c>
      <c r="F19" s="26" t="s">
        <v>23</v>
      </c>
      <c r="G19" s="19">
        <f>G12+G15+G16+G17</f>
        <v>313.007810112</v>
      </c>
      <c r="H19" s="37">
        <f>G19*6.55957</f>
        <v>2053.196640976372</v>
      </c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8:15" ht="12.75">
      <c r="H22" s="10"/>
      <c r="I22" s="10"/>
      <c r="J22" s="10"/>
      <c r="K22" s="10"/>
      <c r="L22" s="10"/>
      <c r="M22" s="10"/>
      <c r="N22" s="10"/>
      <c r="O22" s="10"/>
    </row>
    <row r="25" ht="12.75">
      <c r="B25" s="6"/>
    </row>
    <row r="26" spans="2:4" ht="12.75">
      <c r="B26" s="6"/>
      <c r="D26" s="6"/>
    </row>
    <row r="27" ht="12.75">
      <c r="B27" s="6"/>
    </row>
    <row r="29" ht="12.75" customHeight="1"/>
    <row r="31" ht="12.75" customHeight="1"/>
  </sheetData>
  <sheetProtection sheet="1" objects="1" scenarios="1"/>
  <mergeCells count="6">
    <mergeCell ref="M5:O5"/>
    <mergeCell ref="J5:J6"/>
    <mergeCell ref="B10:C10"/>
    <mergeCell ref="D2:F2"/>
    <mergeCell ref="B8:C8"/>
    <mergeCell ref="K5:L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workbookViewId="0" topLeftCell="A1">
      <selection activeCell="A42" sqref="A42"/>
    </sheetView>
  </sheetViews>
  <sheetFormatPr defaultColWidth="11.00390625" defaultRowHeight="12"/>
  <cols>
    <col min="1" max="1" width="19.375" style="0" customWidth="1"/>
    <col min="2" max="2" width="11.625" style="0" customWidth="1"/>
    <col min="3" max="3" width="11.375" style="0" customWidth="1"/>
    <col min="5" max="5" width="13.50390625" style="0" bestFit="1" customWidth="1"/>
    <col min="6" max="6" width="21.875" style="0" customWidth="1"/>
    <col min="7" max="7" width="13.625" style="0" customWidth="1"/>
    <col min="8" max="8" width="14.875" style="0" bestFit="1" customWidth="1"/>
    <col min="10" max="10" width="10.00390625" style="0" customWidth="1"/>
    <col min="11" max="13" width="10.125" style="0" customWidth="1"/>
    <col min="14" max="15" width="12.625" style="0" customWidth="1"/>
  </cols>
  <sheetData>
    <row r="2" spans="4:6" ht="48">
      <c r="D2" s="51" t="s">
        <v>26</v>
      </c>
      <c r="E2" s="51"/>
      <c r="F2" s="51"/>
    </row>
    <row r="3" spans="1:2" ht="12.75">
      <c r="A3" s="12" t="s">
        <v>6</v>
      </c>
      <c r="B3" s="38">
        <v>9</v>
      </c>
    </row>
    <row r="4" ht="12.75">
      <c r="A4" s="27"/>
    </row>
    <row r="5" spans="1:15" ht="27" customHeight="1">
      <c r="A5" s="27"/>
      <c r="B5" s="15" t="s">
        <v>7</v>
      </c>
      <c r="C5" s="15" t="s">
        <v>8</v>
      </c>
      <c r="D5" s="15" t="s">
        <v>9</v>
      </c>
      <c r="E5" s="20" t="s">
        <v>28</v>
      </c>
      <c r="F5" s="15" t="s">
        <v>29</v>
      </c>
      <c r="G5" s="15" t="s">
        <v>22</v>
      </c>
      <c r="J5" s="47" t="s">
        <v>6</v>
      </c>
      <c r="K5" s="44" t="s">
        <v>2</v>
      </c>
      <c r="L5" s="46"/>
      <c r="M5" s="44" t="s">
        <v>5</v>
      </c>
      <c r="N5" s="45"/>
      <c r="O5" s="46"/>
    </row>
    <row r="6" spans="1:15" ht="12.75">
      <c r="A6" s="12" t="s">
        <v>11</v>
      </c>
      <c r="B6" s="39">
        <v>0</v>
      </c>
      <c r="C6" s="39">
        <v>3500</v>
      </c>
      <c r="D6" s="33">
        <f>C6-B6</f>
        <v>3500</v>
      </c>
      <c r="E6" s="33">
        <f>D6</f>
        <v>3500</v>
      </c>
      <c r="F6" s="34">
        <f>O18</f>
        <v>0.0787</v>
      </c>
      <c r="G6" s="18">
        <f>F6*E6</f>
        <v>275.45000000000005</v>
      </c>
      <c r="J6" s="48"/>
      <c r="K6" s="29" t="s">
        <v>0</v>
      </c>
      <c r="L6" s="17" t="s">
        <v>1</v>
      </c>
      <c r="M6" s="17" t="s">
        <v>0</v>
      </c>
      <c r="N6" s="17" t="s">
        <v>3</v>
      </c>
      <c r="O6" s="17" t="s">
        <v>4</v>
      </c>
    </row>
    <row r="7" spans="1:15" ht="12.75">
      <c r="A7" s="12" t="s">
        <v>12</v>
      </c>
      <c r="B7" s="39">
        <v>0</v>
      </c>
      <c r="C7" s="39">
        <v>3435</v>
      </c>
      <c r="D7" s="33">
        <f>C7-B7</f>
        <v>3435</v>
      </c>
      <c r="E7" s="33">
        <f>D7</f>
        <v>3435</v>
      </c>
      <c r="F7" s="34">
        <f>N18</f>
        <v>0.0482</v>
      </c>
      <c r="G7" s="18">
        <f>F7*E7</f>
        <v>165.567</v>
      </c>
      <c r="J7" s="5">
        <v>3</v>
      </c>
      <c r="K7" s="4">
        <v>1.65</v>
      </c>
      <c r="L7" s="3">
        <v>0.096</v>
      </c>
      <c r="M7" s="2"/>
      <c r="N7" s="2"/>
      <c r="O7" s="2"/>
    </row>
    <row r="8" spans="1:15" ht="12.75">
      <c r="A8" s="27"/>
      <c r="G8" s="6"/>
      <c r="J8" s="5">
        <v>6</v>
      </c>
      <c r="K8" s="4">
        <v>4.2</v>
      </c>
      <c r="L8" s="3">
        <v>0.0787</v>
      </c>
      <c r="M8" s="4">
        <v>7.28</v>
      </c>
      <c r="N8" s="3">
        <v>0.0482</v>
      </c>
      <c r="O8" s="3">
        <v>0.0787</v>
      </c>
    </row>
    <row r="9" spans="1:15" ht="12.75" customHeight="1">
      <c r="A9" s="27"/>
      <c r="B9" s="56" t="s">
        <v>43</v>
      </c>
      <c r="C9" s="57"/>
      <c r="D9" s="16"/>
      <c r="E9" s="16"/>
      <c r="F9" s="22" t="s">
        <v>20</v>
      </c>
      <c r="G9" s="6"/>
      <c r="J9" s="5">
        <v>9</v>
      </c>
      <c r="K9" s="4">
        <v>8.28</v>
      </c>
      <c r="L9" s="3">
        <v>0.0787</v>
      </c>
      <c r="M9" s="4">
        <v>13.07</v>
      </c>
      <c r="N9" s="3">
        <v>0.0482</v>
      </c>
      <c r="O9" s="3">
        <v>0.0787</v>
      </c>
    </row>
    <row r="10" spans="1:15" ht="13.5" customHeight="1">
      <c r="A10" s="27"/>
      <c r="B10" s="58"/>
      <c r="C10" s="59"/>
      <c r="D10" s="16"/>
      <c r="E10" s="16"/>
      <c r="F10" s="13" t="s">
        <v>21</v>
      </c>
      <c r="J10" s="5">
        <v>12</v>
      </c>
      <c r="K10" s="4">
        <v>11.88</v>
      </c>
      <c r="L10" s="3">
        <v>0.0787</v>
      </c>
      <c r="M10" s="4">
        <v>18.86</v>
      </c>
      <c r="N10" s="3">
        <v>0.0482</v>
      </c>
      <c r="O10" s="3">
        <v>0.0787</v>
      </c>
    </row>
    <row r="11" spans="1:15" ht="12.75" customHeight="1">
      <c r="A11" s="12" t="s">
        <v>0</v>
      </c>
      <c r="B11" s="54">
        <v>12</v>
      </c>
      <c r="C11" s="55"/>
      <c r="D11" s="7"/>
      <c r="E11" s="16"/>
      <c r="F11" s="35">
        <f>M18</f>
        <v>13.07</v>
      </c>
      <c r="G11" s="21">
        <f>F11*B11</f>
        <v>156.84</v>
      </c>
      <c r="J11" s="5">
        <v>15</v>
      </c>
      <c r="K11" s="4">
        <v>15.48</v>
      </c>
      <c r="L11" s="3">
        <v>0.0787</v>
      </c>
      <c r="M11" s="4">
        <v>24.65</v>
      </c>
      <c r="N11" s="3">
        <v>0.0482</v>
      </c>
      <c r="O11" s="3">
        <v>0.0787</v>
      </c>
    </row>
    <row r="12" spans="1:15" ht="12.75">
      <c r="A12" s="27"/>
      <c r="J12" s="5">
        <v>18</v>
      </c>
      <c r="K12" s="4">
        <v>19.08</v>
      </c>
      <c r="L12" s="3">
        <v>0.0787</v>
      </c>
      <c r="M12" s="4">
        <v>30.44</v>
      </c>
      <c r="N12" s="3">
        <v>0.0482</v>
      </c>
      <c r="O12" s="3">
        <v>0.0787</v>
      </c>
    </row>
    <row r="13" spans="1:15" ht="18">
      <c r="A13" s="27"/>
      <c r="F13" s="26" t="s">
        <v>24</v>
      </c>
      <c r="G13" s="18">
        <f>SUM(G6:G11)</f>
        <v>597.8570000000001</v>
      </c>
      <c r="J13" s="5">
        <v>24</v>
      </c>
      <c r="K13" s="4">
        <v>31.86</v>
      </c>
      <c r="L13" s="3">
        <v>0.0787</v>
      </c>
      <c r="M13" s="4">
        <v>50.9</v>
      </c>
      <c r="N13" s="3">
        <v>0.0482</v>
      </c>
      <c r="O13" s="3">
        <v>0.0787</v>
      </c>
    </row>
    <row r="14" spans="1:15" ht="12.75">
      <c r="A14" s="28"/>
      <c r="B14" s="9"/>
      <c r="C14" s="9"/>
      <c r="D14" s="9"/>
      <c r="E14" s="9"/>
      <c r="F14" s="9"/>
      <c r="G14" s="25"/>
      <c r="J14" s="5">
        <v>30</v>
      </c>
      <c r="K14" s="4">
        <v>44.64</v>
      </c>
      <c r="L14" s="3">
        <v>0.0787</v>
      </c>
      <c r="M14" s="4">
        <v>71.3666</v>
      </c>
      <c r="N14" s="3">
        <v>0.0482</v>
      </c>
      <c r="O14" s="3">
        <v>0.0787</v>
      </c>
    </row>
    <row r="15" spans="1:15" ht="12.75">
      <c r="A15" s="27"/>
      <c r="B15" s="14" t="s">
        <v>14</v>
      </c>
      <c r="C15" s="14" t="s">
        <v>15</v>
      </c>
      <c r="D15" s="14" t="s">
        <v>17</v>
      </c>
      <c r="E15" s="14" t="s">
        <v>16</v>
      </c>
      <c r="G15" s="11"/>
      <c r="J15" s="5">
        <v>36</v>
      </c>
      <c r="K15" s="4">
        <v>57.42</v>
      </c>
      <c r="L15" s="3">
        <v>0.0787</v>
      </c>
      <c r="M15" s="4">
        <v>91.82</v>
      </c>
      <c r="N15" s="3">
        <v>0.0482</v>
      </c>
      <c r="O15" s="3">
        <v>0.0787</v>
      </c>
    </row>
    <row r="16" spans="1:7" ht="12.75">
      <c r="A16" s="12" t="s">
        <v>0</v>
      </c>
      <c r="B16" s="30">
        <v>0.021</v>
      </c>
      <c r="C16" s="36">
        <f>G11</f>
        <v>156.84</v>
      </c>
      <c r="D16" s="36">
        <f>C16*B16</f>
        <v>3.2936400000000003</v>
      </c>
      <c r="E16" s="31">
        <f>0.8*C16*0.12</f>
        <v>15.05664</v>
      </c>
      <c r="F16" s="12" t="s">
        <v>18</v>
      </c>
      <c r="G16" s="18">
        <f>D16+E16</f>
        <v>18.35028</v>
      </c>
    </row>
    <row r="17" spans="1:7" ht="12.75">
      <c r="A17" s="12" t="s">
        <v>10</v>
      </c>
      <c r="B17" s="30">
        <v>0.085</v>
      </c>
      <c r="C17" s="36">
        <f>G6+G7</f>
        <v>441.01700000000005</v>
      </c>
      <c r="D17" s="36">
        <f>(C17)*B17</f>
        <v>37.48644500000001</v>
      </c>
      <c r="E17" s="31">
        <f>0.8*(C17)*0.12</f>
        <v>42.337632000000006</v>
      </c>
      <c r="F17" s="12" t="s">
        <v>19</v>
      </c>
      <c r="G17" s="18">
        <f>D17+E17</f>
        <v>79.82407700000002</v>
      </c>
    </row>
    <row r="18" spans="1:15" ht="12.75">
      <c r="A18" s="12" t="s">
        <v>13</v>
      </c>
      <c r="B18" s="30">
        <v>0.085</v>
      </c>
      <c r="C18" s="32"/>
      <c r="D18" s="36">
        <f>(E16+E17)*B18</f>
        <v>4.878513120000001</v>
      </c>
      <c r="E18" s="32"/>
      <c r="F18" s="12" t="s">
        <v>25</v>
      </c>
      <c r="G18" s="18">
        <f>D18+E18</f>
        <v>4.878513120000001</v>
      </c>
      <c r="K18" s="6">
        <f>TRUNC(VLOOKUP($B3,$J7:$O15,2),2)</f>
        <v>8.28</v>
      </c>
      <c r="L18" s="1">
        <f>TRUNC(VLOOKUP($B3,$J7:$O15,3),4)</f>
        <v>0.0787</v>
      </c>
      <c r="M18" s="6">
        <f>TRUNC(VLOOKUP($B3,$J7:$O15,4),2)</f>
        <v>13.07</v>
      </c>
      <c r="N18" s="1">
        <f>TRUNC(VLOOKUP($B3,$J7:$O15,5),4)</f>
        <v>0.0482</v>
      </c>
      <c r="O18" s="8">
        <f>TRUNC(VLOOKUP($B3,$J7:$O15,6),4)</f>
        <v>0.0787</v>
      </c>
    </row>
    <row r="19" ht="12.75">
      <c r="G19" s="11"/>
    </row>
    <row r="20" spans="3:8" ht="24.75">
      <c r="C20" s="36">
        <f>TRUNC(SUM(C16:C18),2)</f>
        <v>597.85</v>
      </c>
      <c r="D20" s="36">
        <f>TRUNC(SUM(D16:D18),2)</f>
        <v>45.65</v>
      </c>
      <c r="E20" s="31">
        <f>TRUNC(SUM(E16:E18),2)</f>
        <v>57.39</v>
      </c>
      <c r="F20" s="26" t="s">
        <v>23</v>
      </c>
      <c r="G20" s="19">
        <f>SUM(G13:G18)</f>
        <v>700.90987012</v>
      </c>
      <c r="H20" s="37">
        <f>G20*6.55957</f>
        <v>4597.667356743049</v>
      </c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8:15" ht="12.75">
      <c r="H23" s="10"/>
      <c r="I23" s="10"/>
      <c r="J23" s="10"/>
      <c r="K23" s="10"/>
      <c r="L23" s="10"/>
      <c r="M23" s="10"/>
      <c r="N23" s="10"/>
      <c r="O23" s="10"/>
    </row>
    <row r="27" ht="12.75">
      <c r="D27" s="6"/>
    </row>
    <row r="30" ht="12.75" customHeight="1"/>
    <row r="32" ht="12.75" customHeight="1"/>
  </sheetData>
  <mergeCells count="6">
    <mergeCell ref="B11:C11"/>
    <mergeCell ref="B9:C10"/>
    <mergeCell ref="M5:O5"/>
    <mergeCell ref="D2:F2"/>
    <mergeCell ref="J5:J6"/>
    <mergeCell ref="K5:L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">
      <selection activeCell="D33" sqref="D33"/>
    </sheetView>
  </sheetViews>
  <sheetFormatPr defaultColWidth="11.00390625" defaultRowHeight="12"/>
  <cols>
    <col min="1" max="1" width="19.375" style="0" customWidth="1"/>
    <col min="2" max="2" width="11.625" style="0" customWidth="1"/>
    <col min="3" max="3" width="11.875" style="0" bestFit="1" customWidth="1"/>
    <col min="5" max="5" width="13.50390625" style="0" customWidth="1"/>
    <col min="6" max="6" width="21.875" style="0" customWidth="1"/>
    <col min="7" max="7" width="15.875" style="0" bestFit="1" customWidth="1"/>
    <col min="8" max="8" width="14.875" style="0" customWidth="1"/>
    <col min="10" max="10" width="10.00390625" style="0" customWidth="1"/>
    <col min="11" max="13" width="10.125" style="0" customWidth="1"/>
    <col min="14" max="15" width="12.625" style="0" customWidth="1"/>
  </cols>
  <sheetData>
    <row r="2" spans="4:6" ht="48">
      <c r="D2" s="51" t="s">
        <v>30</v>
      </c>
      <c r="E2" s="51"/>
      <c r="F2" s="51"/>
    </row>
    <row r="3" spans="1:2" ht="12.75">
      <c r="A3" s="12" t="s">
        <v>6</v>
      </c>
      <c r="B3" s="38">
        <v>9</v>
      </c>
    </row>
    <row r="4" ht="12.75">
      <c r="A4" s="27"/>
    </row>
    <row r="5" spans="1:17" ht="27" customHeight="1">
      <c r="A5" s="27"/>
      <c r="B5" s="15" t="s">
        <v>7</v>
      </c>
      <c r="C5" s="15" t="s">
        <v>8</v>
      </c>
      <c r="D5" s="15" t="s">
        <v>9</v>
      </c>
      <c r="E5" s="20" t="s">
        <v>28</v>
      </c>
      <c r="F5" s="15" t="s">
        <v>29</v>
      </c>
      <c r="G5" s="15" t="s">
        <v>22</v>
      </c>
      <c r="J5" s="47" t="s">
        <v>6</v>
      </c>
      <c r="K5" s="66" t="s">
        <v>0</v>
      </c>
      <c r="L5" s="60" t="s">
        <v>39</v>
      </c>
      <c r="M5" s="61"/>
      <c r="N5" s="62" t="s">
        <v>40</v>
      </c>
      <c r="O5" s="63"/>
      <c r="P5" s="64" t="s">
        <v>41</v>
      </c>
      <c r="Q5" s="65"/>
    </row>
    <row r="6" spans="1:17" ht="12.75">
      <c r="A6" s="12" t="s">
        <v>32</v>
      </c>
      <c r="B6" s="39">
        <v>0</v>
      </c>
      <c r="C6" s="39">
        <v>2700</v>
      </c>
      <c r="D6" s="33">
        <f aca="true" t="shared" si="0" ref="D6:D11">C6-B6</f>
        <v>2700</v>
      </c>
      <c r="E6" s="33">
        <f aca="true" t="shared" si="1" ref="E6:E11">D6</f>
        <v>2700</v>
      </c>
      <c r="F6" s="34">
        <f>L16</f>
        <v>0.0335</v>
      </c>
      <c r="G6" s="18">
        <f aca="true" t="shared" si="2" ref="G6:G11">F6*E6</f>
        <v>90.45</v>
      </c>
      <c r="J6" s="48"/>
      <c r="K6" s="67"/>
      <c r="L6" s="40" t="s">
        <v>37</v>
      </c>
      <c r="M6" s="40" t="s">
        <v>38</v>
      </c>
      <c r="N6" s="14" t="s">
        <v>37</v>
      </c>
      <c r="O6" s="14" t="s">
        <v>38</v>
      </c>
      <c r="P6" s="42" t="s">
        <v>37</v>
      </c>
      <c r="Q6" s="42" t="s">
        <v>38</v>
      </c>
    </row>
    <row r="7" spans="1:17" ht="12.75">
      <c r="A7" s="12" t="s">
        <v>31</v>
      </c>
      <c r="B7" s="39">
        <v>0</v>
      </c>
      <c r="C7" s="39">
        <v>3000</v>
      </c>
      <c r="D7" s="33">
        <f t="shared" si="0"/>
        <v>3000</v>
      </c>
      <c r="E7" s="33">
        <f t="shared" si="1"/>
        <v>3000</v>
      </c>
      <c r="F7" s="34">
        <f>M16</f>
        <v>0.0415</v>
      </c>
      <c r="G7" s="18">
        <f t="shared" si="2"/>
        <v>124.5</v>
      </c>
      <c r="J7" s="5">
        <v>9</v>
      </c>
      <c r="K7" s="4">
        <v>11.23</v>
      </c>
      <c r="L7" s="41">
        <v>0.0335</v>
      </c>
      <c r="M7" s="41">
        <v>0.0415</v>
      </c>
      <c r="N7" s="3">
        <v>0.0677</v>
      </c>
      <c r="O7" s="3">
        <v>0.0801</v>
      </c>
      <c r="P7" s="43">
        <v>0.125</v>
      </c>
      <c r="Q7" s="43">
        <v>0.3487</v>
      </c>
    </row>
    <row r="8" spans="1:17" ht="12.75">
      <c r="A8" s="12" t="s">
        <v>33</v>
      </c>
      <c r="B8" s="39">
        <v>0</v>
      </c>
      <c r="C8" s="39">
        <v>400</v>
      </c>
      <c r="D8" s="33">
        <f t="shared" si="0"/>
        <v>400</v>
      </c>
      <c r="E8" s="33">
        <f t="shared" si="1"/>
        <v>400</v>
      </c>
      <c r="F8" s="34">
        <f>N16</f>
        <v>0.0677</v>
      </c>
      <c r="G8" s="18">
        <f t="shared" si="2"/>
        <v>27.08</v>
      </c>
      <c r="J8" s="5">
        <v>12</v>
      </c>
      <c r="K8" s="4">
        <v>15.38</v>
      </c>
      <c r="L8" s="41">
        <v>0.0335</v>
      </c>
      <c r="M8" s="41">
        <v>0.0415</v>
      </c>
      <c r="N8" s="3">
        <v>0.0677</v>
      </c>
      <c r="O8" s="3">
        <v>0.0801</v>
      </c>
      <c r="P8" s="43">
        <v>0.125</v>
      </c>
      <c r="Q8" s="43">
        <v>0.3487</v>
      </c>
    </row>
    <row r="9" spans="1:17" ht="12.75">
      <c r="A9" s="12" t="s">
        <v>34</v>
      </c>
      <c r="B9" s="39">
        <v>0</v>
      </c>
      <c r="C9" s="39">
        <v>415</v>
      </c>
      <c r="D9" s="33">
        <f t="shared" si="0"/>
        <v>415</v>
      </c>
      <c r="E9" s="33">
        <f t="shared" si="1"/>
        <v>415</v>
      </c>
      <c r="F9" s="34">
        <f>O16</f>
        <v>0.0801</v>
      </c>
      <c r="G9" s="18">
        <f t="shared" si="2"/>
        <v>33.2415</v>
      </c>
      <c r="J9" s="5">
        <v>15</v>
      </c>
      <c r="K9" s="4">
        <v>15.38</v>
      </c>
      <c r="L9" s="41">
        <v>0.0335</v>
      </c>
      <c r="M9" s="41">
        <v>0.0415</v>
      </c>
      <c r="N9" s="3">
        <v>0.0677</v>
      </c>
      <c r="O9" s="3">
        <v>0.0801</v>
      </c>
      <c r="P9" s="43">
        <v>0.125</v>
      </c>
      <c r="Q9" s="43">
        <v>0.3487</v>
      </c>
    </row>
    <row r="10" spans="1:17" ht="12.75">
      <c r="A10" s="12" t="s">
        <v>35</v>
      </c>
      <c r="B10" s="39">
        <v>0</v>
      </c>
      <c r="C10" s="39">
        <v>200</v>
      </c>
      <c r="D10" s="33">
        <f t="shared" si="0"/>
        <v>200</v>
      </c>
      <c r="E10" s="33">
        <f t="shared" si="1"/>
        <v>200</v>
      </c>
      <c r="F10" s="34">
        <f>P13</f>
        <v>0.125</v>
      </c>
      <c r="G10" s="18">
        <f t="shared" si="2"/>
        <v>25</v>
      </c>
      <c r="J10" s="5">
        <v>18</v>
      </c>
      <c r="K10" s="4">
        <v>15.38</v>
      </c>
      <c r="L10" s="41">
        <v>0.0335</v>
      </c>
      <c r="M10" s="41">
        <v>0.0415</v>
      </c>
      <c r="N10" s="3">
        <v>0.0677</v>
      </c>
      <c r="O10" s="3">
        <v>0.0801</v>
      </c>
      <c r="P10" s="43">
        <v>0.125</v>
      </c>
      <c r="Q10" s="43">
        <v>0.3487</v>
      </c>
    </row>
    <row r="11" spans="1:17" ht="12.75">
      <c r="A11" s="12" t="s">
        <v>36</v>
      </c>
      <c r="B11" s="39">
        <v>0</v>
      </c>
      <c r="C11" s="39">
        <v>220</v>
      </c>
      <c r="D11" s="33">
        <f t="shared" si="0"/>
        <v>220</v>
      </c>
      <c r="E11" s="33">
        <f t="shared" si="1"/>
        <v>220</v>
      </c>
      <c r="F11" s="34">
        <f>Q13</f>
        <v>0.3487</v>
      </c>
      <c r="G11" s="18">
        <f t="shared" si="2"/>
        <v>76.714</v>
      </c>
      <c r="J11" s="5">
        <v>24</v>
      </c>
      <c r="K11" s="4">
        <v>28.29</v>
      </c>
      <c r="L11" s="41">
        <v>0.0335</v>
      </c>
      <c r="M11" s="41">
        <v>0.0415</v>
      </c>
      <c r="N11" s="3">
        <v>0.0677</v>
      </c>
      <c r="O11" s="3">
        <v>0.0801</v>
      </c>
      <c r="P11" s="43">
        <v>0.125</v>
      </c>
      <c r="Q11" s="43">
        <v>0.3487</v>
      </c>
    </row>
    <row r="12" spans="1:17" ht="12.75">
      <c r="A12" s="27"/>
      <c r="G12" s="6"/>
      <c r="J12" s="5">
        <v>30</v>
      </c>
      <c r="K12" s="4">
        <v>28.29</v>
      </c>
      <c r="L12" s="41">
        <v>0.0335</v>
      </c>
      <c r="M12" s="41">
        <v>0.0415</v>
      </c>
      <c r="N12" s="3">
        <v>0.0677</v>
      </c>
      <c r="O12" s="3">
        <v>0.0801</v>
      </c>
      <c r="P12" s="43">
        <v>0.125</v>
      </c>
      <c r="Q12" s="43">
        <v>0.3487</v>
      </c>
    </row>
    <row r="13" spans="1:17" ht="12.75" customHeight="1">
      <c r="A13" s="27"/>
      <c r="B13" s="56" t="s">
        <v>42</v>
      </c>
      <c r="C13" s="57"/>
      <c r="D13" s="16"/>
      <c r="E13" s="16"/>
      <c r="F13" s="22" t="s">
        <v>20</v>
      </c>
      <c r="G13" s="6"/>
      <c r="J13" s="5">
        <v>36</v>
      </c>
      <c r="K13" s="4">
        <v>38.01</v>
      </c>
      <c r="L13" s="41">
        <v>0.0335</v>
      </c>
      <c r="M13" s="41">
        <v>0.0415</v>
      </c>
      <c r="N13" s="3">
        <v>0.0677</v>
      </c>
      <c r="O13" s="3">
        <v>0.0801</v>
      </c>
      <c r="P13" s="43">
        <v>0.125</v>
      </c>
      <c r="Q13" s="43">
        <v>0.3487</v>
      </c>
    </row>
    <row r="14" spans="1:6" ht="13.5" customHeight="1">
      <c r="A14" s="27"/>
      <c r="B14" s="58"/>
      <c r="C14" s="59"/>
      <c r="D14" s="16"/>
      <c r="E14" s="16"/>
      <c r="F14" s="13" t="s">
        <v>21</v>
      </c>
    </row>
    <row r="15" spans="1:7" ht="12.75" customHeight="1">
      <c r="A15" s="12" t="s">
        <v>0</v>
      </c>
      <c r="B15" s="54">
        <v>12</v>
      </c>
      <c r="C15" s="55"/>
      <c r="D15" s="7"/>
      <c r="E15" s="16"/>
      <c r="F15" s="35">
        <f>K16</f>
        <v>11.23</v>
      </c>
      <c r="G15" s="21">
        <f>F15*B15</f>
        <v>134.76</v>
      </c>
    </row>
    <row r="16" spans="1:17" ht="12.75">
      <c r="A16" s="27"/>
      <c r="K16" s="6">
        <f>TRUNC(VLOOKUP($B3,$J7:$O13,2),2)</f>
        <v>11.23</v>
      </c>
      <c r="L16" s="1">
        <f>TRUNC(VLOOKUP($B3,$J7:$O13,3),4)</f>
        <v>0.0335</v>
      </c>
      <c r="M16" s="1">
        <f>TRUNC(VLOOKUP($B3,$J7:$O13,4),4)</f>
        <v>0.0415</v>
      </c>
      <c r="N16" s="1">
        <f>TRUNC(VLOOKUP($B3,$J7:$O13,5),4)</f>
        <v>0.0677</v>
      </c>
      <c r="O16" s="8">
        <f>TRUNC(VLOOKUP($B3,$J7:$O13,6),4)</f>
        <v>0.0801</v>
      </c>
      <c r="P16" s="8">
        <f>TRUNC(VLOOKUP($B3,$J7:$O13,6),4)</f>
        <v>0.0801</v>
      </c>
      <c r="Q16" s="8">
        <f>TRUNC(VLOOKUP($B3,$J7:$O13,6),4)</f>
        <v>0.0801</v>
      </c>
    </row>
    <row r="17" spans="1:7" ht="18">
      <c r="A17" s="27"/>
      <c r="F17" s="26" t="s">
        <v>24</v>
      </c>
      <c r="G17" s="18">
        <f>SUM(G6:G15)</f>
        <v>511.74549999999994</v>
      </c>
    </row>
    <row r="18" spans="1:7" ht="12.75">
      <c r="A18" s="28"/>
      <c r="B18" s="9"/>
      <c r="C18" s="9"/>
      <c r="D18" s="9"/>
      <c r="E18" s="9"/>
      <c r="F18" s="9"/>
      <c r="G18" s="25"/>
    </row>
    <row r="19" spans="1:7" ht="12.75">
      <c r="A19" s="27"/>
      <c r="B19" s="14" t="s">
        <v>14</v>
      </c>
      <c r="C19" s="14" t="s">
        <v>15</v>
      </c>
      <c r="D19" s="14" t="s">
        <v>17</v>
      </c>
      <c r="E19" s="14" t="s">
        <v>16</v>
      </c>
      <c r="G19" s="11"/>
    </row>
    <row r="20" spans="1:7" ht="12.75">
      <c r="A20" s="12" t="s">
        <v>0</v>
      </c>
      <c r="B20" s="30">
        <v>0.021</v>
      </c>
      <c r="C20" s="36">
        <f>G15</f>
        <v>134.76</v>
      </c>
      <c r="D20" s="36">
        <f>C20*B20</f>
        <v>2.82996</v>
      </c>
      <c r="E20" s="31">
        <f>0.8*C20*0.12</f>
        <v>12.93696</v>
      </c>
      <c r="F20" s="12" t="s">
        <v>18</v>
      </c>
      <c r="G20" s="18">
        <f>D20+E20</f>
        <v>15.766919999999999</v>
      </c>
    </row>
    <row r="21" spans="1:7" ht="12.75">
      <c r="A21" s="12" t="s">
        <v>10</v>
      </c>
      <c r="B21" s="30">
        <v>0.085</v>
      </c>
      <c r="C21" s="36">
        <f>SUM(G6:G11)</f>
        <v>376.98549999999994</v>
      </c>
      <c r="D21" s="36">
        <f>(C21)*B21</f>
        <v>32.043767499999994</v>
      </c>
      <c r="E21" s="31">
        <f>0.8*(C21)*0.12</f>
        <v>36.190608</v>
      </c>
      <c r="F21" s="12" t="s">
        <v>19</v>
      </c>
      <c r="G21" s="18">
        <f>D21+E21</f>
        <v>68.2343755</v>
      </c>
    </row>
    <row r="22" spans="1:7" ht="12.75">
      <c r="A22" s="12" t="s">
        <v>13</v>
      </c>
      <c r="B22" s="30">
        <v>0.085</v>
      </c>
      <c r="C22" s="32"/>
      <c r="D22" s="36">
        <f>(E20+E21)*B22</f>
        <v>4.17584328</v>
      </c>
      <c r="E22" s="32"/>
      <c r="F22" s="12" t="s">
        <v>25</v>
      </c>
      <c r="G22" s="18">
        <f>D22+E22</f>
        <v>4.17584328</v>
      </c>
    </row>
    <row r="23" ht="12.75">
      <c r="G23" s="11"/>
    </row>
    <row r="24" spans="3:8" ht="24.75">
      <c r="C24" s="36">
        <f>TRUNC(SUM(C20:C22),2)</f>
        <v>511.74</v>
      </c>
      <c r="D24" s="36">
        <f>TRUNC(SUM(D20:D22),2)</f>
        <v>39.04</v>
      </c>
      <c r="E24" s="31">
        <f>TRUNC(SUM(E20:E22),2)</f>
        <v>49.12</v>
      </c>
      <c r="F24" s="26" t="s">
        <v>23</v>
      </c>
      <c r="G24" s="19">
        <f>SUM(G17:G22)</f>
        <v>599.9226387799999</v>
      </c>
      <c r="H24" s="37">
        <f>G24*6.55957</f>
        <v>3935.234543662124</v>
      </c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8:15" ht="12.75">
      <c r="H27" s="10"/>
      <c r="I27" s="10"/>
      <c r="J27" s="10"/>
      <c r="K27" s="10"/>
      <c r="L27" s="10"/>
      <c r="M27" s="10"/>
      <c r="N27" s="10"/>
      <c r="O27" s="10"/>
    </row>
    <row r="31" ht="12.75">
      <c r="D31" s="6"/>
    </row>
    <row r="34" ht="12.75" customHeight="1"/>
    <row r="36" ht="12.75" customHeight="1"/>
  </sheetData>
  <mergeCells count="8">
    <mergeCell ref="D2:F2"/>
    <mergeCell ref="J5:J6"/>
    <mergeCell ref="B13:C14"/>
    <mergeCell ref="B15:C15"/>
    <mergeCell ref="L5:M5"/>
    <mergeCell ref="N5:O5"/>
    <mergeCell ref="P5:Q5"/>
    <mergeCell ref="K5:K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</dc:creator>
  <cp:keywords/>
  <dc:description/>
  <cp:lastModifiedBy>Jean Pierre</cp:lastModifiedBy>
  <dcterms:created xsi:type="dcterms:W3CDTF">2001-12-14T18:26:40Z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